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Transmission Settlements\Settlements Documentation\Boilerplate\"/>
    </mc:Choice>
  </mc:AlternateContent>
  <xr:revisionPtr revIDLastSave="0" documentId="13_ncr:1_{7C2BD93D-38BA-46AE-B299-6A23208B8C68}" xr6:coauthVersionLast="46" xr6:coauthVersionMax="46" xr10:uidLastSave="{00000000-0000-0000-0000-000000000000}"/>
  <bookViews>
    <workbookView xWindow="-120" yWindow="-120" windowWidth="29040" windowHeight="15990" xr2:uid="{00000000-000D-0000-FFFF-FFFF00000000}"/>
  </bookViews>
  <sheets>
    <sheet name="Charge Matrix" sheetId="1" r:id="rId1"/>
    <sheet name="YRLY Firm PTP Calc Sink = PJM" sheetId="2" r:id="rId2"/>
    <sheet name="YRLY Firm PTP Calc Sink = WAUE" sheetId="3" r:id="rId3"/>
    <sheet name="Network Service Sink = DPC"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4" l="1"/>
  <c r="F9" i="4"/>
  <c r="F11" i="4"/>
  <c r="F10" i="4"/>
  <c r="F8" i="4"/>
  <c r="F7" i="4"/>
  <c r="F6" i="4"/>
  <c r="F5" i="4"/>
  <c r="F4" i="4"/>
  <c r="F3" i="4"/>
  <c r="F13" i="3"/>
  <c r="F9" i="3"/>
  <c r="F3" i="3"/>
  <c r="F12" i="3"/>
  <c r="F10" i="3"/>
  <c r="F8" i="3"/>
  <c r="F7" i="3"/>
  <c r="F6" i="3"/>
  <c r="F11" i="3"/>
  <c r="F4" i="3"/>
  <c r="F5" i="3"/>
  <c r="F9" i="2"/>
  <c r="F8" i="2"/>
  <c r="F7" i="2"/>
  <c r="F6" i="2"/>
  <c r="F5" i="2"/>
  <c r="F3" i="2"/>
  <c r="F4" i="2"/>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Coons</author>
  </authors>
  <commentList>
    <comment ref="T2" authorId="0" shapeId="0" xr:uid="{00000000-0006-0000-0000-000001000000}">
      <text>
        <r>
          <rPr>
            <b/>
            <sz val="8"/>
            <color indexed="81"/>
            <rFont val="Tahoma"/>
            <family val="2"/>
          </rPr>
          <t>MISO:</t>
        </r>
        <r>
          <rPr>
            <sz val="8"/>
            <color indexed="81"/>
            <rFont val="Tahoma"/>
            <family val="2"/>
          </rPr>
          <t xml:space="preserve">
Schedule 26A is based on each Market Participant’s Monthly Net Actual Energy Withdrawal (“MNAEW”) volume and these charges will show up on your transmission settlement invoice. Exports and throughs as well as net withdrawals comprise MNAEW</t>
        </r>
      </text>
    </comment>
    <comment ref="T7" authorId="0" shapeId="0" xr:uid="{00000000-0006-0000-0000-000002000000}">
      <text>
        <r>
          <rPr>
            <b/>
            <sz val="9"/>
            <color indexed="81"/>
            <rFont val="Tahoma"/>
            <family val="2"/>
          </rPr>
          <t>Effective July 13, 2013 per FERC ER16-2417</t>
        </r>
        <r>
          <rPr>
            <sz val="9"/>
            <color indexed="81"/>
            <rFont val="Tahoma"/>
            <family val="2"/>
          </rPr>
          <t xml:space="preserve">
</t>
        </r>
      </text>
    </comment>
  </commentList>
</comments>
</file>

<file path=xl/sharedStrings.xml><?xml version="1.0" encoding="utf-8"?>
<sst xmlns="http://schemas.openxmlformats.org/spreadsheetml/2006/main" count="192" uniqueCount="64">
  <si>
    <t>TYPE OF SERVICE</t>
  </si>
  <si>
    <t>Network Contract (NITS)</t>
  </si>
  <si>
    <t>Schedules</t>
  </si>
  <si>
    <t>26A</t>
  </si>
  <si>
    <t>10D</t>
  </si>
  <si>
    <t>10E</t>
  </si>
  <si>
    <t>10F</t>
  </si>
  <si>
    <t>X</t>
  </si>
  <si>
    <t>45*</t>
  </si>
  <si>
    <t>41**</t>
  </si>
  <si>
    <t>42B**</t>
  </si>
  <si>
    <t>Notes:</t>
  </si>
  <si>
    <t>Transmission Settlements</t>
  </si>
  <si>
    <t>Schedule 10 Rates</t>
  </si>
  <si>
    <t>Schedule 26A Rates</t>
  </si>
  <si>
    <t>Schedule 1,2,7,8,926,33,41,42B,45 Rates</t>
  </si>
  <si>
    <t>Miscellaneous</t>
  </si>
  <si>
    <t>BB</t>
  </si>
  <si>
    <t>JJ</t>
  </si>
  <si>
    <t>MISO Transmission Settlements Page</t>
  </si>
  <si>
    <t>Excess Congestion</t>
  </si>
  <si>
    <t>MISC</t>
  </si>
  <si>
    <t>Legend</t>
  </si>
  <si>
    <t>26C</t>
  </si>
  <si>
    <t>26D</t>
  </si>
  <si>
    <t>Non-Firm Point to Point Service (8)</t>
  </si>
  <si>
    <t>Firm or Non-Firm PTP Transactions (PJM)</t>
  </si>
  <si>
    <t>23D***</t>
  </si>
  <si>
    <t>23E***</t>
  </si>
  <si>
    <t>23F***</t>
  </si>
  <si>
    <t>35*^</t>
  </si>
  <si>
    <t>*^ Minnesota Power HVDC SINKS</t>
  </si>
  <si>
    <t>* Minnesota Power SINKS</t>
  </si>
  <si>
    <t>** Entergy SINKS as applicable</t>
  </si>
  <si>
    <t>*** Carve Out GFAs only</t>
  </si>
  <si>
    <t>26B</t>
  </si>
  <si>
    <t>Internal</t>
  </si>
  <si>
    <t>Transmission Settlements Calendar</t>
  </si>
  <si>
    <t>NOTE:  Transmission Settlements Bills based on SINK.  Applicable zonal rates apply if SINK is within MISO.  If load SINKs outside of MISO then Out and Through rates apply.</t>
  </si>
  <si>
    <t>Firm Point to Point Service (7)</t>
  </si>
  <si>
    <t>Transmission Settlements BPM</t>
  </si>
  <si>
    <t>Tariff Schedules</t>
  </si>
  <si>
    <t>April 2021 Billing Cycle</t>
  </si>
  <si>
    <t>SCH</t>
  </si>
  <si>
    <t>Sink</t>
  </si>
  <si>
    <t>Load Factor</t>
  </si>
  <si>
    <t>Capacity</t>
  </si>
  <si>
    <t>Profile Rate</t>
  </si>
  <si>
    <t>Charge</t>
  </si>
  <si>
    <t>2</t>
  </si>
  <si>
    <t>PJMC</t>
  </si>
  <si>
    <t>0.0000</t>
  </si>
  <si>
    <t>1</t>
  </si>
  <si>
    <t>33</t>
  </si>
  <si>
    <t>0.7548</t>
  </si>
  <si>
    <t>Note: Insert MNAEW to calculate schedule 26A</t>
  </si>
  <si>
    <t>WAUE</t>
  </si>
  <si>
    <t>April 2021 Billing Cycle - Yearly Firm Out and Through Service</t>
  </si>
  <si>
    <t>* Number of days in month and year change</t>
  </si>
  <si>
    <t>April 2021 Billing Cycle - NITS</t>
  </si>
  <si>
    <t>DPC</t>
  </si>
  <si>
    <t>**Rates change monthly, applicable rates by sink zone</t>
  </si>
  <si>
    <t>Portal Download Instructions</t>
  </si>
  <si>
    <t>Transmission Settlements Statement Spec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</si>
</sst>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22"/>
      <color theme="1"/>
      <name val="Arial Black"/>
      <family val="2"/>
    </font>
    <font>
      <b/>
      <i/>
      <sz val="11"/>
      <color theme="1"/>
      <name val="Calibri"/>
      <family val="2"/>
      <scheme val="minor"/>
    </font>
    <font>
      <u/>
      <sz val="11"/>
      <color theme="10"/>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theme="1"/>
      <name val="Calibri"/>
      <family val="2"/>
      <scheme val="minor"/>
    </font>
    <font>
      <sz val="16"/>
      <color theme="1"/>
      <name val="Calibri"/>
      <family val="2"/>
      <scheme val="minor"/>
    </font>
    <font>
      <sz val="8"/>
      <name val="Calibri"/>
      <family val="2"/>
      <scheme val="minor"/>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xf numFmtId="43" fontId="11" fillId="0" borderId="0" applyFont="0" applyFill="0" applyBorder="0" applyAlignment="0" applyProtection="0"/>
  </cellStyleXfs>
  <cellXfs count="22">
    <xf numFmtId="0" fontId="0" fillId="0" borderId="0" xfId="0"/>
    <xf numFmtId="0" fontId="3" fillId="0" borderId="1" xfId="0" applyFont="1" applyBorder="1"/>
    <xf numFmtId="0" fontId="3" fillId="0" borderId="1" xfId="0" applyFont="1" applyBorder="1" applyAlignment="1">
      <alignment textRotation="52"/>
    </xf>
    <xf numFmtId="0" fontId="2" fillId="0" borderId="1" xfId="0" applyFont="1" applyBorder="1" applyAlignment="1">
      <alignment horizontal="center"/>
    </xf>
    <xf numFmtId="0" fontId="2" fillId="0" borderId="1" xfId="0" applyFont="1" applyBorder="1"/>
    <xf numFmtId="0" fontId="0" fillId="0" borderId="1" xfId="0" applyBorder="1"/>
    <xf numFmtId="0" fontId="6" fillId="0" borderId="0" xfId="1"/>
    <xf numFmtId="0" fontId="4" fillId="0" borderId="0" xfId="0" applyFont="1" applyAlignment="1">
      <alignment horizontal="center"/>
    </xf>
    <xf numFmtId="0" fontId="3" fillId="0" borderId="1" xfId="0" applyFont="1" applyBorder="1" applyAlignment="1">
      <alignment textRotation="60"/>
    </xf>
    <xf numFmtId="0" fontId="1" fillId="0" borderId="0" xfId="0" applyFont="1" applyFill="1" applyBorder="1"/>
    <xf numFmtId="0" fontId="0" fillId="0" borderId="0" xfId="0" applyFont="1" applyFill="1" applyBorder="1"/>
    <xf numFmtId="0" fontId="0" fillId="0" borderId="1" xfId="0" applyBorder="1" applyAlignment="1">
      <alignment horizontal="center"/>
    </xf>
    <xf numFmtId="0" fontId="12" fillId="0" borderId="0" xfId="0" applyFont="1"/>
    <xf numFmtId="43" fontId="0" fillId="0" borderId="0" xfId="2" applyFont="1" applyFill="1"/>
    <xf numFmtId="43" fontId="1" fillId="0" borderId="0" xfId="2" applyFont="1"/>
    <xf numFmtId="0" fontId="0" fillId="2" borderId="0" xfId="0" applyFill="1"/>
    <xf numFmtId="0" fontId="0" fillId="0" borderId="0" xfId="0" applyNumberFormat="1"/>
    <xf numFmtId="0" fontId="5" fillId="0" borderId="2" xfId="0" applyFont="1" applyBorder="1" applyAlignment="1"/>
    <xf numFmtId="0" fontId="0" fillId="0" borderId="3" xfId="0" applyBorder="1" applyAlignment="1"/>
    <xf numFmtId="0" fontId="0" fillId="0" borderId="4" xfId="0" applyBorder="1" applyAlignment="1"/>
    <xf numFmtId="0" fontId="4" fillId="0" borderId="5" xfId="0" applyFont="1" applyBorder="1" applyAlignment="1">
      <alignment horizontal="center"/>
    </xf>
    <xf numFmtId="0" fontId="0" fillId="0" borderId="5" xfId="0" applyBorder="1" applyAlignment="1">
      <alignment horizont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dn.misoenergy.org/Transmission%20Settlement%20Statement%20EIS%20Specification%20Document120021.pdf" TargetMode="External"/><Relationship Id="rId13" Type="http://schemas.openxmlformats.org/officeDocument/2006/relationships/comments" Target="../comments1.xml"/><Relationship Id="rId3" Type="http://schemas.openxmlformats.org/officeDocument/2006/relationships/hyperlink" Target="https://www.misoenergy.org/markets-and-operations/settlements/ts-pricing/" TargetMode="External"/><Relationship Id="rId7" Type="http://schemas.openxmlformats.org/officeDocument/2006/relationships/hyperlink" Target="https://cdn.misoenergy.org/Transmission%20Statement%20Download%20User%20Guide119314.pdf" TargetMode="External"/><Relationship Id="rId12" Type="http://schemas.openxmlformats.org/officeDocument/2006/relationships/vmlDrawing" Target="../drawings/vmlDrawing1.vml"/><Relationship Id="rId2" Type="http://schemas.openxmlformats.org/officeDocument/2006/relationships/hyperlink" Target="https://www.misoenergy.org/markets-and-operations/settlements/market-settlements/" TargetMode="External"/><Relationship Id="rId1" Type="http://schemas.openxmlformats.org/officeDocument/2006/relationships/hyperlink" Target="https://www.oasis.oati.com/woa/docs/MISO/MISOdocs/Transmission_Rates.html" TargetMode="External"/><Relationship Id="rId6" Type="http://schemas.openxmlformats.org/officeDocument/2006/relationships/hyperlink" Target="https://cdn.misoenergy.org/2021%20Transmission%20Settlements%20Calendar297655.pdf" TargetMode="External"/><Relationship Id="rId11" Type="http://schemas.openxmlformats.org/officeDocument/2006/relationships/printerSettings" Target="../printerSettings/printerSettings1.bin"/><Relationship Id="rId5" Type="http://schemas.openxmlformats.org/officeDocument/2006/relationships/hyperlink" Target="https://cdn.misoenergy.org/2020%20EOY%20Excess%20Cong%20Auct%20Residuals218446.pdf" TargetMode="External"/><Relationship Id="rId10" Type="http://schemas.openxmlformats.org/officeDocument/2006/relationships/hyperlink" Target="https://www.misoenergy.org/legal/tariff/" TargetMode="External"/><Relationship Id="rId4" Type="http://schemas.openxmlformats.org/officeDocument/2006/relationships/hyperlink" Target="https://www.misoenergy.org/markets-and-operations/settlements/ts-pricing/" TargetMode="External"/><Relationship Id="rId9" Type="http://schemas.openxmlformats.org/officeDocument/2006/relationships/hyperlink" Target="https://cdn.misoenergy.org/BPM%20012%20-%20Transmission%20Settlements49565.zi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tabSelected="1" zoomScale="90" zoomScaleNormal="90" workbookViewId="0">
      <selection activeCell="D23" sqref="D23"/>
    </sheetView>
  </sheetViews>
  <sheetFormatPr defaultRowHeight="15" x14ac:dyDescent="0.25"/>
  <cols>
    <col min="1" max="1" width="40.85546875" customWidth="1"/>
    <col min="2" max="2" width="4.5703125" customWidth="1"/>
    <col min="3" max="3" width="11.85546875" customWidth="1"/>
    <col min="4" max="10" width="7.42578125" customWidth="1"/>
    <col min="11" max="11" width="7.5703125" customWidth="1"/>
    <col min="12" max="19" width="7.42578125" customWidth="1"/>
    <col min="20" max="20" width="9.85546875" customWidth="1"/>
    <col min="21" max="21" width="7.7109375" customWidth="1"/>
    <col min="22" max="23" width="8" customWidth="1"/>
    <col min="24" max="24" width="0.140625" customWidth="1"/>
    <col min="25" max="25" width="4.7109375" customWidth="1"/>
    <col min="26" max="27" width="8.85546875" customWidth="1"/>
    <col min="28" max="28" width="7.7109375" customWidth="1"/>
    <col min="29" max="30" width="7.85546875" customWidth="1"/>
    <col min="31" max="31" width="17.42578125" bestFit="1" customWidth="1"/>
  </cols>
  <sheetData>
    <row r="1" spans="1:31" ht="33.75" x14ac:dyDescent="0.65">
      <c r="A1" s="20" t="s">
        <v>12</v>
      </c>
      <c r="B1" s="20"/>
      <c r="C1" s="20"/>
      <c r="D1" s="20"/>
      <c r="E1" s="20"/>
      <c r="F1" s="20"/>
      <c r="G1" s="20"/>
      <c r="H1" s="20"/>
      <c r="I1" s="20"/>
      <c r="J1" s="20"/>
      <c r="K1" s="20"/>
      <c r="L1" s="20"/>
      <c r="M1" s="20"/>
      <c r="N1" s="20"/>
      <c r="O1" s="20"/>
      <c r="P1" s="20"/>
      <c r="Q1" s="20"/>
      <c r="R1" s="20"/>
      <c r="S1" s="20"/>
      <c r="T1" s="20"/>
      <c r="U1" s="21"/>
      <c r="V1" s="21"/>
      <c r="W1" s="21"/>
      <c r="X1" s="7"/>
    </row>
    <row r="2" spans="1:31" ht="77.25" customHeight="1" x14ac:dyDescent="0.25">
      <c r="A2" s="1" t="s">
        <v>0</v>
      </c>
      <c r="B2" s="2" t="s">
        <v>2</v>
      </c>
      <c r="C2" s="3">
        <v>1</v>
      </c>
      <c r="D2" s="3">
        <v>2</v>
      </c>
      <c r="E2" s="3">
        <v>7</v>
      </c>
      <c r="F2" s="3">
        <v>8</v>
      </c>
      <c r="G2" s="3">
        <v>9</v>
      </c>
      <c r="H2" s="3" t="s">
        <v>4</v>
      </c>
      <c r="I2" s="3" t="s">
        <v>5</v>
      </c>
      <c r="J2" s="3" t="s">
        <v>6</v>
      </c>
      <c r="K2" s="3" t="s">
        <v>27</v>
      </c>
      <c r="L2" s="3" t="s">
        <v>28</v>
      </c>
      <c r="M2" s="3" t="s">
        <v>29</v>
      </c>
      <c r="N2" s="3">
        <v>26</v>
      </c>
      <c r="O2" s="3">
        <v>33</v>
      </c>
      <c r="P2" s="3" t="s">
        <v>30</v>
      </c>
      <c r="Q2" s="3" t="s">
        <v>9</v>
      </c>
      <c r="R2" s="3" t="s">
        <v>10</v>
      </c>
      <c r="S2" s="3" t="s">
        <v>8</v>
      </c>
      <c r="T2" s="3" t="s">
        <v>3</v>
      </c>
      <c r="U2" s="3" t="s">
        <v>35</v>
      </c>
      <c r="V2" s="3" t="s">
        <v>23</v>
      </c>
      <c r="W2" s="3" t="s">
        <v>24</v>
      </c>
      <c r="X2" s="3"/>
      <c r="Y2" s="8" t="s">
        <v>16</v>
      </c>
      <c r="Z2" s="11">
        <v>11</v>
      </c>
      <c r="AA2" s="11">
        <v>20</v>
      </c>
      <c r="AB2" s="11" t="s">
        <v>17</v>
      </c>
      <c r="AC2" s="11" t="s">
        <v>18</v>
      </c>
      <c r="AD2" s="11" t="s">
        <v>21</v>
      </c>
      <c r="AE2" s="11" t="s">
        <v>20</v>
      </c>
    </row>
    <row r="3" spans="1:31" x14ac:dyDescent="0.25">
      <c r="A3" s="4" t="s">
        <v>1</v>
      </c>
      <c r="B3" s="4"/>
      <c r="C3" s="3" t="s">
        <v>7</v>
      </c>
      <c r="D3" s="3" t="s">
        <v>7</v>
      </c>
      <c r="E3" s="3"/>
      <c r="F3" s="3"/>
      <c r="G3" s="3" t="s">
        <v>7</v>
      </c>
      <c r="H3" s="3" t="s">
        <v>7</v>
      </c>
      <c r="I3" s="3" t="s">
        <v>7</v>
      </c>
      <c r="J3" s="3" t="s">
        <v>7</v>
      </c>
      <c r="K3" s="3" t="s">
        <v>7</v>
      </c>
      <c r="L3" s="3" t="s">
        <v>7</v>
      </c>
      <c r="M3" s="3" t="s">
        <v>7</v>
      </c>
      <c r="N3" s="3" t="s">
        <v>7</v>
      </c>
      <c r="O3" s="3" t="s">
        <v>7</v>
      </c>
      <c r="P3" s="3" t="s">
        <v>7</v>
      </c>
      <c r="Q3" s="3" t="s">
        <v>7</v>
      </c>
      <c r="R3" s="3" t="s">
        <v>7</v>
      </c>
      <c r="S3" s="3" t="s">
        <v>7</v>
      </c>
      <c r="T3" s="3" t="s">
        <v>7</v>
      </c>
      <c r="U3" s="3"/>
      <c r="V3" s="3" t="s">
        <v>7</v>
      </c>
      <c r="W3" s="3" t="s">
        <v>7</v>
      </c>
      <c r="X3" s="3"/>
      <c r="Y3" s="5"/>
      <c r="Z3" s="5"/>
      <c r="AA3" s="5"/>
      <c r="AB3" s="5"/>
      <c r="AC3" s="5"/>
      <c r="AD3" s="5"/>
      <c r="AE3" s="5"/>
    </row>
    <row r="4" spans="1:31" x14ac:dyDescent="0.25">
      <c r="A4" s="4" t="s">
        <v>39</v>
      </c>
      <c r="B4" s="4"/>
      <c r="C4" s="3" t="s">
        <v>7</v>
      </c>
      <c r="D4" s="3" t="s">
        <v>7</v>
      </c>
      <c r="E4" s="3" t="s">
        <v>7</v>
      </c>
      <c r="F4" s="3"/>
      <c r="G4" s="5"/>
      <c r="H4" s="3" t="s">
        <v>7</v>
      </c>
      <c r="I4" s="3" t="s">
        <v>7</v>
      </c>
      <c r="J4" s="3" t="s">
        <v>7</v>
      </c>
      <c r="K4" s="3"/>
      <c r="L4" s="3"/>
      <c r="M4" s="3"/>
      <c r="N4" s="3" t="s">
        <v>7</v>
      </c>
      <c r="O4" s="3" t="s">
        <v>7</v>
      </c>
      <c r="P4" s="3" t="s">
        <v>7</v>
      </c>
      <c r="Q4" s="3" t="s">
        <v>7</v>
      </c>
      <c r="R4" s="3" t="s">
        <v>7</v>
      </c>
      <c r="S4" s="3" t="s">
        <v>7</v>
      </c>
      <c r="T4" s="3" t="s">
        <v>7</v>
      </c>
      <c r="U4" s="3"/>
      <c r="V4" s="3" t="s">
        <v>36</v>
      </c>
      <c r="W4" s="3" t="s">
        <v>36</v>
      </c>
      <c r="X4" s="3"/>
      <c r="Y4" s="5"/>
      <c r="Z4" s="5"/>
      <c r="AA4" s="5"/>
      <c r="AB4" s="5"/>
      <c r="AC4" s="5"/>
      <c r="AD4" s="5"/>
      <c r="AE4" s="5"/>
    </row>
    <row r="5" spans="1:31" x14ac:dyDescent="0.25">
      <c r="A5" s="4" t="s">
        <v>25</v>
      </c>
      <c r="B5" s="4"/>
      <c r="C5" s="3" t="s">
        <v>7</v>
      </c>
      <c r="D5" s="3" t="s">
        <v>7</v>
      </c>
      <c r="E5" s="3"/>
      <c r="F5" s="3" t="s">
        <v>7</v>
      </c>
      <c r="G5" s="5"/>
      <c r="H5" s="3" t="s">
        <v>7</v>
      </c>
      <c r="I5" s="3" t="s">
        <v>7</v>
      </c>
      <c r="J5" s="3" t="s">
        <v>7</v>
      </c>
      <c r="K5" s="3"/>
      <c r="L5" s="3"/>
      <c r="M5" s="3"/>
      <c r="N5" s="3" t="s">
        <v>7</v>
      </c>
      <c r="O5" s="3" t="s">
        <v>7</v>
      </c>
      <c r="P5" s="3" t="s">
        <v>7</v>
      </c>
      <c r="Q5" s="3" t="s">
        <v>7</v>
      </c>
      <c r="R5" s="3" t="s">
        <v>7</v>
      </c>
      <c r="S5" s="3" t="s">
        <v>7</v>
      </c>
      <c r="T5" s="3" t="s">
        <v>7</v>
      </c>
      <c r="U5" s="3"/>
      <c r="V5" s="3" t="s">
        <v>36</v>
      </c>
      <c r="W5" s="3" t="s">
        <v>36</v>
      </c>
      <c r="X5" s="3"/>
      <c r="Y5" s="5"/>
      <c r="Z5" s="5"/>
      <c r="AA5" s="5"/>
      <c r="AB5" s="5"/>
      <c r="AC5" s="5"/>
      <c r="AD5" s="5"/>
      <c r="AE5" s="5"/>
    </row>
    <row r="6" spans="1:31" x14ac:dyDescent="0.25">
      <c r="A6" s="4"/>
      <c r="B6" s="4"/>
      <c r="C6" s="4"/>
      <c r="D6" s="4"/>
      <c r="E6" s="4"/>
      <c r="F6" s="4"/>
      <c r="G6" s="4"/>
      <c r="H6" s="4"/>
      <c r="I6" s="4"/>
      <c r="J6" s="4"/>
      <c r="K6" s="4"/>
      <c r="L6" s="4"/>
      <c r="M6" s="4"/>
      <c r="N6" s="4"/>
      <c r="O6" s="4"/>
      <c r="P6" s="4"/>
      <c r="Q6" s="4"/>
      <c r="R6" s="4"/>
      <c r="S6" s="4"/>
      <c r="T6" s="4"/>
      <c r="U6" s="4"/>
      <c r="V6" s="4"/>
      <c r="W6" s="4"/>
      <c r="X6" s="4"/>
      <c r="Y6" s="5"/>
      <c r="Z6" s="5"/>
      <c r="AA6" s="5"/>
      <c r="AB6" s="5"/>
      <c r="AC6" s="5"/>
      <c r="AD6" s="5"/>
      <c r="AE6" s="5"/>
    </row>
    <row r="7" spans="1:31" x14ac:dyDescent="0.25">
      <c r="A7" s="4" t="s">
        <v>26</v>
      </c>
      <c r="B7" s="4"/>
      <c r="C7" s="3" t="s">
        <v>7</v>
      </c>
      <c r="D7" s="3" t="s">
        <v>7</v>
      </c>
      <c r="E7" s="3"/>
      <c r="F7" s="3"/>
      <c r="G7" s="5"/>
      <c r="H7" s="3" t="s">
        <v>7</v>
      </c>
      <c r="I7" s="3" t="s">
        <v>7</v>
      </c>
      <c r="J7" s="3" t="s">
        <v>7</v>
      </c>
      <c r="K7" s="3"/>
      <c r="L7" s="3"/>
      <c r="M7" s="3"/>
      <c r="N7" s="3"/>
      <c r="O7" s="3" t="s">
        <v>7</v>
      </c>
      <c r="P7" s="3"/>
      <c r="Q7" s="3"/>
      <c r="R7" s="3"/>
      <c r="S7" s="3"/>
      <c r="T7" s="3" t="s">
        <v>7</v>
      </c>
      <c r="U7" s="3"/>
      <c r="V7" s="3"/>
      <c r="W7" s="3"/>
      <c r="X7" s="3"/>
      <c r="Y7" s="5"/>
      <c r="Z7" s="5"/>
      <c r="AA7" s="5"/>
      <c r="AB7" s="5"/>
      <c r="AC7" s="5"/>
      <c r="AD7" s="5"/>
      <c r="AE7" s="5"/>
    </row>
    <row r="8" spans="1:31" x14ac:dyDescent="0.25">
      <c r="A8" s="17" t="s">
        <v>38</v>
      </c>
      <c r="B8" s="18"/>
      <c r="C8" s="18"/>
      <c r="D8" s="18"/>
      <c r="E8" s="18"/>
      <c r="F8" s="18"/>
      <c r="G8" s="18"/>
      <c r="H8" s="18"/>
      <c r="I8" s="18"/>
      <c r="J8" s="18"/>
      <c r="K8" s="18"/>
      <c r="L8" s="18"/>
      <c r="M8" s="18"/>
      <c r="N8" s="18"/>
      <c r="O8" s="18"/>
      <c r="P8" s="18"/>
      <c r="Q8" s="18"/>
      <c r="R8" s="18"/>
      <c r="S8" s="18"/>
      <c r="T8" s="18"/>
      <c r="U8" s="18"/>
      <c r="V8" s="18"/>
      <c r="W8" s="19"/>
      <c r="X8" s="4"/>
      <c r="Y8" s="5"/>
      <c r="Z8" s="5"/>
      <c r="AA8" s="5"/>
      <c r="AB8" s="5"/>
      <c r="AC8" s="5"/>
      <c r="AD8" s="5"/>
      <c r="AE8" s="5"/>
    </row>
    <row r="10" spans="1:31" x14ac:dyDescent="0.25">
      <c r="A10" s="9" t="s">
        <v>22</v>
      </c>
    </row>
    <row r="11" spans="1:31" x14ac:dyDescent="0.25">
      <c r="A11" s="10" t="s">
        <v>32</v>
      </c>
    </row>
    <row r="12" spans="1:31" x14ac:dyDescent="0.25">
      <c r="A12" s="10" t="s">
        <v>31</v>
      </c>
    </row>
    <row r="13" spans="1:31" x14ac:dyDescent="0.25">
      <c r="A13" s="10" t="s">
        <v>33</v>
      </c>
    </row>
    <row r="14" spans="1:31" x14ac:dyDescent="0.25">
      <c r="A14" s="10" t="s">
        <v>34</v>
      </c>
    </row>
    <row r="15" spans="1:31" x14ac:dyDescent="0.25">
      <c r="A15" s="10"/>
    </row>
    <row r="16" spans="1:31" x14ac:dyDescent="0.25">
      <c r="A16" t="s">
        <v>11</v>
      </c>
    </row>
    <row r="17" spans="1:1" x14ac:dyDescent="0.25">
      <c r="A17" s="6" t="s">
        <v>19</v>
      </c>
    </row>
    <row r="18" spans="1:1" x14ac:dyDescent="0.25">
      <c r="A18" s="6" t="s">
        <v>40</v>
      </c>
    </row>
    <row r="19" spans="1:1" x14ac:dyDescent="0.25">
      <c r="A19" s="6" t="s">
        <v>41</v>
      </c>
    </row>
    <row r="20" spans="1:1" x14ac:dyDescent="0.25">
      <c r="A20" s="6" t="s">
        <v>13</v>
      </c>
    </row>
    <row r="21" spans="1:1" x14ac:dyDescent="0.25">
      <c r="A21" s="6" t="s">
        <v>14</v>
      </c>
    </row>
    <row r="22" spans="1:1" x14ac:dyDescent="0.25">
      <c r="A22" s="6" t="s">
        <v>15</v>
      </c>
    </row>
    <row r="23" spans="1:1" x14ac:dyDescent="0.25">
      <c r="A23" s="6" t="s">
        <v>20</v>
      </c>
    </row>
    <row r="24" spans="1:1" x14ac:dyDescent="0.25">
      <c r="A24" s="6" t="s">
        <v>37</v>
      </c>
    </row>
    <row r="25" spans="1:1" x14ac:dyDescent="0.25">
      <c r="A25" s="6" t="s">
        <v>62</v>
      </c>
    </row>
    <row r="26" spans="1:1" x14ac:dyDescent="0.25">
      <c r="A26" s="6" t="s">
        <v>63</v>
      </c>
    </row>
  </sheetData>
  <mergeCells count="2">
    <mergeCell ref="A8:W8"/>
    <mergeCell ref="A1:W1"/>
  </mergeCells>
  <hyperlinks>
    <hyperlink ref="A22" r:id="rId1" xr:uid="{00000000-0004-0000-0000-000000000000}"/>
    <hyperlink ref="A20" r:id="rId2" location="nt=%2Fmarketsettlementdoctype%3ACost%20Recovery%20Adder&amp;t=10&amp;p=0&amp;s=FileName&amp;sd=desc" xr:uid="{00000000-0004-0000-0000-000001000000}"/>
    <hyperlink ref="A21" r:id="rId3" location="nt=%2Ftspricingtype%3ASch.%2026A%20MVP%20MUR&amp;t=10&amp;p=0&amp;s=Updated&amp;sd=desc" xr:uid="{00000000-0004-0000-0000-000002000000}"/>
    <hyperlink ref="A17" r:id="rId4" location="t=10&amp;p=0&amp;s=&amp;sd=" xr:uid="{00000000-0004-0000-0000-000003000000}"/>
    <hyperlink ref="A23" r:id="rId5" xr:uid="{00000000-0004-0000-0000-000004000000}"/>
    <hyperlink ref="A24" r:id="rId6" xr:uid="{00000000-0004-0000-0000-000005000000}"/>
    <hyperlink ref="A25" r:id="rId7" xr:uid="{00000000-0004-0000-0000-000006000000}"/>
    <hyperlink ref="A26" r:id="rId8" display="Monthly Charge Spec Document" xr:uid="{00000000-0004-0000-0000-000007000000}"/>
    <hyperlink ref="A18" r:id="rId9" xr:uid="{00000000-0004-0000-0000-000009000000}"/>
    <hyperlink ref="A19" r:id="rId10" xr:uid="{00000000-0004-0000-0000-00000A000000}"/>
  </hyperlinks>
  <pageMargins left="0.7" right="0.7" top="0.75" bottom="0.75" header="0.3" footer="0.3"/>
  <pageSetup orientation="portrait" verticalDpi="0"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1C44-3F98-47F8-BB3F-2BAC6326E5BE}">
  <dimension ref="A1:F14"/>
  <sheetViews>
    <sheetView workbookViewId="0">
      <selection activeCell="A14" sqref="A14"/>
    </sheetView>
  </sheetViews>
  <sheetFormatPr defaultRowHeight="15" x14ac:dyDescent="0.25"/>
  <cols>
    <col min="1" max="1" width="6.5703125" customWidth="1"/>
    <col min="2" max="2" width="5.7109375" bestFit="1" customWidth="1"/>
    <col min="3" max="3" width="11" bestFit="1" customWidth="1"/>
    <col min="4" max="4" width="8.42578125" bestFit="1" customWidth="1"/>
    <col min="5" max="5" width="11.42578125" bestFit="1" customWidth="1"/>
    <col min="6" max="6" width="10.5703125" bestFit="1" customWidth="1"/>
  </cols>
  <sheetData>
    <row r="1" spans="1:6" ht="21" x14ac:dyDescent="0.35">
      <c r="A1" s="12" t="s">
        <v>42</v>
      </c>
    </row>
    <row r="2" spans="1:6" x14ac:dyDescent="0.25">
      <c r="A2" t="s">
        <v>43</v>
      </c>
      <c r="B2" t="s">
        <v>44</v>
      </c>
      <c r="C2" t="s">
        <v>45</v>
      </c>
      <c r="D2" t="s">
        <v>46</v>
      </c>
      <c r="E2" t="s">
        <v>47</v>
      </c>
      <c r="F2" t="s">
        <v>48</v>
      </c>
    </row>
    <row r="3" spans="1:6" x14ac:dyDescent="0.25">
      <c r="A3" t="s">
        <v>52</v>
      </c>
      <c r="B3" t="s">
        <v>50</v>
      </c>
      <c r="C3" t="s">
        <v>51</v>
      </c>
      <c r="D3">
        <v>60</v>
      </c>
      <c r="E3">
        <v>849.71519999999998</v>
      </c>
      <c r="F3" s="13">
        <f>ROUND(D3*E3*30/365,2)</f>
        <v>4190.38</v>
      </c>
    </row>
    <row r="4" spans="1:6" x14ac:dyDescent="0.25">
      <c r="A4" t="s">
        <v>49</v>
      </c>
      <c r="B4" t="s">
        <v>50</v>
      </c>
      <c r="C4" t="s">
        <v>51</v>
      </c>
      <c r="D4">
        <v>60</v>
      </c>
      <c r="E4">
        <v>2105.8932</v>
      </c>
      <c r="F4" s="13">
        <f>ROUND(D4*E4*30/365,2)</f>
        <v>10385.23</v>
      </c>
    </row>
    <row r="5" spans="1:6" x14ac:dyDescent="0.25">
      <c r="A5" t="s">
        <v>53</v>
      </c>
      <c r="B5" t="s">
        <v>50</v>
      </c>
      <c r="C5" t="s">
        <v>51</v>
      </c>
      <c r="D5">
        <v>60</v>
      </c>
      <c r="E5">
        <v>34.5672</v>
      </c>
      <c r="F5" s="13">
        <f t="shared" ref="F5" si="0">ROUND(D5*E5*30/365,2)</f>
        <v>170.47</v>
      </c>
    </row>
    <row r="6" spans="1:6" x14ac:dyDescent="0.25">
      <c r="A6" t="s">
        <v>6</v>
      </c>
      <c r="B6" t="s">
        <v>50</v>
      </c>
      <c r="C6" t="s">
        <v>51</v>
      </c>
      <c r="D6">
        <v>60</v>
      </c>
      <c r="E6">
        <v>6.2E-2</v>
      </c>
      <c r="F6" s="13">
        <f>ROUND(D6*E6*30*24,2)</f>
        <v>2678.4</v>
      </c>
    </row>
    <row r="7" spans="1:6" x14ac:dyDescent="0.25">
      <c r="A7" t="s">
        <v>4</v>
      </c>
      <c r="B7" t="s">
        <v>50</v>
      </c>
      <c r="C7" t="s">
        <v>51</v>
      </c>
      <c r="D7">
        <v>60</v>
      </c>
      <c r="E7">
        <v>9.6600000000000005E-2</v>
      </c>
      <c r="F7" s="13">
        <f>ROUND(D7*E7*30*24,2)</f>
        <v>4173.12</v>
      </c>
    </row>
    <row r="8" spans="1:6" x14ac:dyDescent="0.25">
      <c r="A8" t="s">
        <v>5</v>
      </c>
      <c r="B8" t="s">
        <v>50</v>
      </c>
      <c r="C8" t="s">
        <v>54</v>
      </c>
      <c r="D8">
        <v>60</v>
      </c>
      <c r="E8">
        <v>0.12520000000000001</v>
      </c>
      <c r="F8" s="13">
        <f>ROUND(D8*E8*C8*30*24,2)</f>
        <v>4082.44</v>
      </c>
    </row>
    <row r="9" spans="1:6" x14ac:dyDescent="0.25">
      <c r="A9" t="s">
        <v>3</v>
      </c>
      <c r="B9" t="s">
        <v>50</v>
      </c>
      <c r="D9" s="15"/>
      <c r="E9">
        <v>1.61915951</v>
      </c>
      <c r="F9" s="13">
        <f>ROUND(E9*D9,2)</f>
        <v>0</v>
      </c>
    </row>
    <row r="10" spans="1:6" x14ac:dyDescent="0.25">
      <c r="F10" s="14">
        <f>SUM(F4:F9)</f>
        <v>21489.659999999996</v>
      </c>
    </row>
    <row r="12" spans="1:6" x14ac:dyDescent="0.25">
      <c r="A12" t="s">
        <v>55</v>
      </c>
    </row>
    <row r="13" spans="1:6" x14ac:dyDescent="0.25">
      <c r="A13" t="s">
        <v>58</v>
      </c>
    </row>
    <row r="14" spans="1:6" x14ac:dyDescent="0.25">
      <c r="A14" t="s">
        <v>61</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88F9-FAA7-4CE4-A971-C3BF79622E48}">
  <dimension ref="A1:F17"/>
  <sheetViews>
    <sheetView workbookViewId="0">
      <selection activeCell="A17" sqref="A17"/>
    </sheetView>
  </sheetViews>
  <sheetFormatPr defaultRowHeight="15" x14ac:dyDescent="0.25"/>
  <cols>
    <col min="3" max="3" width="11" bestFit="1" customWidth="1"/>
    <col min="5" max="5" width="11.42578125" bestFit="1" customWidth="1"/>
    <col min="6" max="6" width="11.5703125" bestFit="1" customWidth="1"/>
  </cols>
  <sheetData>
    <row r="1" spans="1:6" ht="21" x14ac:dyDescent="0.35">
      <c r="A1" s="12" t="s">
        <v>57</v>
      </c>
    </row>
    <row r="2" spans="1:6" x14ac:dyDescent="0.25">
      <c r="A2" t="s">
        <v>43</v>
      </c>
      <c r="B2" t="s">
        <v>44</v>
      </c>
      <c r="C2" t="s">
        <v>45</v>
      </c>
      <c r="D2" t="s">
        <v>46</v>
      </c>
      <c r="E2" t="s">
        <v>47</v>
      </c>
      <c r="F2" t="s">
        <v>48</v>
      </c>
    </row>
    <row r="3" spans="1:6" x14ac:dyDescent="0.25">
      <c r="A3">
        <v>7</v>
      </c>
      <c r="B3" t="s">
        <v>56</v>
      </c>
      <c r="C3" t="s">
        <v>51</v>
      </c>
      <c r="D3">
        <v>60</v>
      </c>
      <c r="E3" s="16">
        <v>44856.216399999998</v>
      </c>
      <c r="F3" s="13">
        <f t="shared" ref="F3:F12" si="0">ROUND(D3*E3*30/365,2)</f>
        <v>221208.74</v>
      </c>
    </row>
    <row r="4" spans="1:6" x14ac:dyDescent="0.25">
      <c r="A4" s="16">
        <v>1</v>
      </c>
      <c r="B4" t="s">
        <v>56</v>
      </c>
      <c r="C4" t="s">
        <v>51</v>
      </c>
      <c r="D4">
        <v>60</v>
      </c>
      <c r="E4">
        <v>849.71519999999998</v>
      </c>
      <c r="F4" s="13">
        <f>ROUND(D4*E4*30/365,2)</f>
        <v>4190.38</v>
      </c>
    </row>
    <row r="5" spans="1:6" x14ac:dyDescent="0.25">
      <c r="A5" s="16">
        <v>2</v>
      </c>
      <c r="B5" t="s">
        <v>56</v>
      </c>
      <c r="C5" t="s">
        <v>51</v>
      </c>
      <c r="D5">
        <v>60</v>
      </c>
      <c r="E5">
        <v>2105.8932</v>
      </c>
      <c r="F5" s="13">
        <f>ROUND(D5*E5*30/365,2)</f>
        <v>10385.23</v>
      </c>
    </row>
    <row r="6" spans="1:6" x14ac:dyDescent="0.25">
      <c r="A6" t="s">
        <v>6</v>
      </c>
      <c r="B6" t="s">
        <v>56</v>
      </c>
      <c r="C6" t="s">
        <v>51</v>
      </c>
      <c r="D6">
        <v>60</v>
      </c>
      <c r="E6">
        <v>6.2E-2</v>
      </c>
      <c r="F6" s="13">
        <f>ROUND(D6*E6*30*24,2)</f>
        <v>2678.4</v>
      </c>
    </row>
    <row r="7" spans="1:6" x14ac:dyDescent="0.25">
      <c r="A7" t="s">
        <v>4</v>
      </c>
      <c r="B7" t="s">
        <v>56</v>
      </c>
      <c r="C7" t="s">
        <v>51</v>
      </c>
      <c r="D7">
        <v>60</v>
      </c>
      <c r="E7">
        <v>9.6600000000000005E-2</v>
      </c>
      <c r="F7" s="13">
        <f>ROUND(D7*E7*30*24,2)</f>
        <v>4173.12</v>
      </c>
    </row>
    <row r="8" spans="1:6" x14ac:dyDescent="0.25">
      <c r="A8" t="s">
        <v>5</v>
      </c>
      <c r="B8" t="s">
        <v>56</v>
      </c>
      <c r="C8" t="s">
        <v>54</v>
      </c>
      <c r="D8">
        <v>60</v>
      </c>
      <c r="E8">
        <v>0.12520000000000001</v>
      </c>
      <c r="F8" s="13">
        <f>ROUND(D8*E8*C8*30*24,2)</f>
        <v>4082.44</v>
      </c>
    </row>
    <row r="9" spans="1:6" x14ac:dyDescent="0.25">
      <c r="A9">
        <v>26</v>
      </c>
      <c r="B9" t="s">
        <v>56</v>
      </c>
      <c r="C9" t="s">
        <v>51</v>
      </c>
      <c r="D9">
        <v>60</v>
      </c>
      <c r="E9" s="16">
        <v>3968.0698000000002</v>
      </c>
      <c r="F9" s="13">
        <f>ROUND(D9*E9*30/365,2)</f>
        <v>19568.560000000001</v>
      </c>
    </row>
    <row r="10" spans="1:6" x14ac:dyDescent="0.25">
      <c r="A10" t="s">
        <v>3</v>
      </c>
      <c r="B10" t="s">
        <v>56</v>
      </c>
      <c r="D10" s="15"/>
      <c r="E10">
        <v>1.61915951</v>
      </c>
      <c r="F10" s="13">
        <f>ROUND(E10*D10,2)</f>
        <v>0</v>
      </c>
    </row>
    <row r="11" spans="1:6" x14ac:dyDescent="0.25">
      <c r="A11" s="16">
        <v>33</v>
      </c>
      <c r="B11" t="s">
        <v>56</v>
      </c>
      <c r="C11" t="s">
        <v>51</v>
      </c>
      <c r="D11">
        <v>60</v>
      </c>
      <c r="E11">
        <v>34.5672</v>
      </c>
      <c r="F11" s="13">
        <f t="shared" ref="F11" si="1">ROUND(D11*E11*30/365,2)</f>
        <v>170.47</v>
      </c>
    </row>
    <row r="12" spans="1:6" x14ac:dyDescent="0.25">
      <c r="A12">
        <v>45</v>
      </c>
      <c r="B12" t="s">
        <v>56</v>
      </c>
      <c r="C12" t="s">
        <v>51</v>
      </c>
      <c r="D12">
        <v>60</v>
      </c>
      <c r="E12" s="16">
        <v>76.691999999999993</v>
      </c>
      <c r="F12" s="13">
        <f t="shared" si="0"/>
        <v>378.21</v>
      </c>
    </row>
    <row r="13" spans="1:6" x14ac:dyDescent="0.25">
      <c r="F13" s="14">
        <f>SUM(F3:F12)</f>
        <v>266835.55</v>
      </c>
    </row>
    <row r="15" spans="1:6" x14ac:dyDescent="0.25">
      <c r="A15" t="s">
        <v>55</v>
      </c>
    </row>
    <row r="16" spans="1:6" x14ac:dyDescent="0.25">
      <c r="A16" t="s">
        <v>58</v>
      </c>
    </row>
    <row r="17" spans="1:1" x14ac:dyDescent="0.25">
      <c r="A17" t="s">
        <v>61</v>
      </c>
    </row>
  </sheetData>
  <phoneticPr fontId="13"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97C9B-2473-44DD-8762-75399BF3E68B}">
  <dimension ref="A1:F16"/>
  <sheetViews>
    <sheetView workbookViewId="0">
      <selection activeCell="H37" sqref="H37"/>
    </sheetView>
  </sheetViews>
  <sheetFormatPr defaultRowHeight="15" x14ac:dyDescent="0.25"/>
  <cols>
    <col min="3" max="3" width="11" bestFit="1" customWidth="1"/>
    <col min="6" max="6" width="15.28515625" bestFit="1" customWidth="1"/>
  </cols>
  <sheetData>
    <row r="1" spans="1:6" ht="21" x14ac:dyDescent="0.35">
      <c r="A1" s="12" t="s">
        <v>59</v>
      </c>
    </row>
    <row r="2" spans="1:6" x14ac:dyDescent="0.25">
      <c r="A2" t="s">
        <v>43</v>
      </c>
      <c r="B2" t="s">
        <v>44</v>
      </c>
      <c r="C2" t="s">
        <v>45</v>
      </c>
      <c r="D2" t="s">
        <v>46</v>
      </c>
      <c r="E2" t="s">
        <v>47</v>
      </c>
      <c r="F2" t="s">
        <v>48</v>
      </c>
    </row>
    <row r="3" spans="1:6" x14ac:dyDescent="0.25">
      <c r="A3">
        <v>9</v>
      </c>
      <c r="B3" t="s">
        <v>60</v>
      </c>
      <c r="C3" t="s">
        <v>51</v>
      </c>
      <c r="D3">
        <v>60</v>
      </c>
      <c r="E3" s="16">
        <v>98008.944699999993</v>
      </c>
      <c r="F3" s="13">
        <f t="shared" ref="F3" si="0">ROUND(D3*E3*30/365,2)</f>
        <v>483331.78</v>
      </c>
    </row>
    <row r="4" spans="1:6" x14ac:dyDescent="0.25">
      <c r="A4" s="16">
        <v>1</v>
      </c>
      <c r="B4" t="s">
        <v>60</v>
      </c>
      <c r="C4" t="s">
        <v>51</v>
      </c>
      <c r="D4">
        <v>60</v>
      </c>
      <c r="E4" s="16">
        <v>2304.5041999999999</v>
      </c>
      <c r="F4" s="13">
        <f>ROUND(D4*E4*30/365,2)</f>
        <v>11364.68</v>
      </c>
    </row>
    <row r="5" spans="1:6" x14ac:dyDescent="0.25">
      <c r="A5" s="16">
        <v>2</v>
      </c>
      <c r="B5" t="s">
        <v>60</v>
      </c>
      <c r="C5" t="s">
        <v>51</v>
      </c>
      <c r="D5">
        <v>60</v>
      </c>
      <c r="E5" s="16">
        <v>1402.7052000000001</v>
      </c>
      <c r="F5" s="13">
        <f>ROUND(D5*E9*30/365,2)</f>
        <v>10697.71</v>
      </c>
    </row>
    <row r="6" spans="1:6" x14ac:dyDescent="0.25">
      <c r="A6" t="s">
        <v>6</v>
      </c>
      <c r="B6" t="s">
        <v>60</v>
      </c>
      <c r="C6" t="s">
        <v>51</v>
      </c>
      <c r="D6">
        <v>60</v>
      </c>
      <c r="E6">
        <v>6.2E-2</v>
      </c>
      <c r="F6" s="13">
        <f>ROUND(D6*E6*30*24,2)</f>
        <v>2678.4</v>
      </c>
    </row>
    <row r="7" spans="1:6" x14ac:dyDescent="0.25">
      <c r="A7" t="s">
        <v>4</v>
      </c>
      <c r="B7" t="s">
        <v>60</v>
      </c>
      <c r="C7" t="s">
        <v>51</v>
      </c>
      <c r="D7">
        <v>60</v>
      </c>
      <c r="E7">
        <v>9.6600000000000005E-2</v>
      </c>
      <c r="F7" s="13">
        <f>ROUND(D7*E7*30*24,2)</f>
        <v>4173.12</v>
      </c>
    </row>
    <row r="8" spans="1:6" x14ac:dyDescent="0.25">
      <c r="A8" t="s">
        <v>5</v>
      </c>
      <c r="B8" t="s">
        <v>60</v>
      </c>
      <c r="C8" t="s">
        <v>54</v>
      </c>
      <c r="D8">
        <v>60</v>
      </c>
      <c r="E8">
        <v>0.12520000000000001</v>
      </c>
      <c r="F8" s="13">
        <f>ROUND(D8*E8*C8*30*24,2)</f>
        <v>4082.44</v>
      </c>
    </row>
    <row r="9" spans="1:6" x14ac:dyDescent="0.25">
      <c r="A9">
        <v>26</v>
      </c>
      <c r="B9" t="s">
        <v>60</v>
      </c>
      <c r="C9" t="s">
        <v>51</v>
      </c>
      <c r="D9">
        <v>60</v>
      </c>
      <c r="E9" s="16">
        <v>2169.2579999999998</v>
      </c>
      <c r="F9" s="13">
        <f>ROUND(D9*E9*30/365,2)</f>
        <v>10697.71</v>
      </c>
    </row>
    <row r="10" spans="1:6" x14ac:dyDescent="0.25">
      <c r="A10" t="s">
        <v>3</v>
      </c>
      <c r="B10" t="s">
        <v>60</v>
      </c>
      <c r="D10" s="15"/>
      <c r="E10">
        <v>1.61915951</v>
      </c>
      <c r="F10" s="13">
        <f>ROUND(E10*D10,2)</f>
        <v>0</v>
      </c>
    </row>
    <row r="11" spans="1:6" x14ac:dyDescent="0.25">
      <c r="A11" s="16">
        <v>33</v>
      </c>
      <c r="B11" t="s">
        <v>60</v>
      </c>
      <c r="C11" t="s">
        <v>51</v>
      </c>
      <c r="D11">
        <v>60</v>
      </c>
      <c r="E11" s="16">
        <v>264.69</v>
      </c>
      <c r="F11" s="13">
        <f t="shared" ref="F11" si="1">ROUND(D11*E11*30/365,2)</f>
        <v>1305.32</v>
      </c>
    </row>
    <row r="12" spans="1:6" x14ac:dyDescent="0.25">
      <c r="F12" s="14">
        <f>SUM(F3:F11)</f>
        <v>528331.16</v>
      </c>
    </row>
    <row r="14" spans="1:6" x14ac:dyDescent="0.25">
      <c r="A14" t="s">
        <v>55</v>
      </c>
    </row>
    <row r="15" spans="1:6" x14ac:dyDescent="0.25">
      <c r="A15" t="s">
        <v>58</v>
      </c>
    </row>
    <row r="16" spans="1:6" x14ac:dyDescent="0.25">
      <c r="A16"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Charge Matrix</vt:lpstr>
      <vt:lpstr>YRLY Firm PTP Calc Sink = PJM</vt:lpstr>
      <vt:lpstr>YRLY Firm PTP Calc Sink = WAUE</vt:lpstr>
      <vt:lpstr>Network Service Sink = DPC</vt:lpstr>
    </vt:vector>
  </TitlesOfParts>
  <Company>Midwest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Coons</dc:creator>
  <cp:lastModifiedBy>Ryan Coons</cp:lastModifiedBy>
  <dcterms:created xsi:type="dcterms:W3CDTF">2019-02-21T12:45:03Z</dcterms:created>
  <dcterms:modified xsi:type="dcterms:W3CDTF">2021-05-14T12:59:54Z</dcterms:modified>
</cp:coreProperties>
</file>